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BC" sheetId="1" r:id="rId1"/>
  </sheets>
  <definedNames>
    <definedName name="phi">'BC'!$N$5</definedName>
    <definedName name="solver_adj" localSheetId="0" hidden="1">'BC'!$M$5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'BC'!#REF!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<sst xmlns="http://schemas.openxmlformats.org/spreadsheetml/2006/main" count="57" uniqueCount="54">
  <si>
    <t>E1998</t>
  </si>
  <si>
    <t>N1998</t>
  </si>
  <si>
    <t>H1998</t>
  </si>
  <si>
    <t>Comments</t>
  </si>
  <si>
    <t>Original southeast washer</t>
  </si>
  <si>
    <t>1998 survey number</t>
  </si>
  <si>
    <t>Benchmark Point number</t>
  </si>
  <si>
    <t>2000 survey number</t>
  </si>
  <si>
    <t>E2000</t>
  </si>
  <si>
    <t>dE (1998-2000)</t>
  </si>
  <si>
    <t>dN (1998-2000)</t>
  </si>
  <si>
    <t>Black Canyon City Survey record sheet</t>
  </si>
  <si>
    <t>Instrument station E0,N0,H0=1000,1000,1000</t>
  </si>
  <si>
    <t>Bearing from Inst. Sta.</t>
  </si>
  <si>
    <t>Postions in meters relative to instrument station</t>
  </si>
  <si>
    <t>2 (3,4)*</t>
  </si>
  <si>
    <t>*1 AND 2 USE 290.493 AS Hz0 to BM1</t>
  </si>
  <si>
    <t>3 uses 304.202 to BM2 but no good</t>
  </si>
  <si>
    <t>4+ goes back to 300.389 to BM2 (same as 1 and 2 above)</t>
  </si>
  <si>
    <t>dH (1998-2000)</t>
  </si>
  <si>
    <t>H2000</t>
  </si>
  <si>
    <t>N2000</t>
  </si>
  <si>
    <t>NR</t>
  </si>
  <si>
    <t>NR = Not recorded on total station</t>
  </si>
  <si>
    <t>NS</t>
  </si>
  <si>
    <t>NS = Not surveyed</t>
  </si>
  <si>
    <t>D = damaged</t>
  </si>
  <si>
    <t>D, NS</t>
  </si>
  <si>
    <t>We need to find a horizontal rotation that will fix the problem</t>
  </si>
  <si>
    <t>misfit between assumed fixed positions BM1,BM2,BM12</t>
  </si>
  <si>
    <t>E2000ROT</t>
  </si>
  <si>
    <t>N2000ROT</t>
  </si>
  <si>
    <t>Rotation, phi</t>
  </si>
  <si>
    <t>dE (1998-2000ROT)</t>
  </si>
  <si>
    <t>dN (1998-2000ROT)</t>
  </si>
  <si>
    <t>For the verticals, there was an offset because we did not have a good instrument height measurement to compare</t>
  </si>
  <si>
    <t xml:space="preserve">This time it was measured to the ground at the base of the rebar. </t>
  </si>
  <si>
    <t>We need to find a correction for points we think have not moved</t>
  </si>
  <si>
    <t>Mean difference for BM1, BM2, BM12</t>
  </si>
  <si>
    <t>H2000fixed</t>
  </si>
  <si>
    <t>dH (1998-2000fixed)</t>
  </si>
  <si>
    <t>Standard dev.</t>
  </si>
  <si>
    <t>Modified November 21, 2002</t>
  </si>
  <si>
    <t>2002 survey number</t>
  </si>
  <si>
    <t>E2002</t>
  </si>
  <si>
    <t>de (2000-2002)</t>
  </si>
  <si>
    <t>N2002</t>
  </si>
  <si>
    <t>dn (2000-2002)</t>
  </si>
  <si>
    <t>H2002</t>
  </si>
  <si>
    <t>dH (2000-2002)</t>
  </si>
  <si>
    <t>2000 Corrections:  None of the horizontal data are satisfactory probably because the initial bearing to bm1 used to set Hz0 on the machine was off</t>
  </si>
  <si>
    <t>D</t>
  </si>
  <si>
    <t>Original middle washer; in 2002 all glue and washers were gone (5 cm missing elevation)</t>
  </si>
  <si>
    <t>Instrument station is 35 5' 19.8"N and 112 7' 46.7" 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</si>
</sst>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</numFmts>
  <fonts count="4">
    <font>
      <sz val="10"/>
      <name val="Arial"/>
      <family val="0"/>
    </font>
    <font>
      <b/>
      <sz val="10"/>
      <name val="Geneva"/>
      <family val="0"/>
    </font>
    <font>
      <b/>
      <sz val="10"/>
      <name val="Arial"/>
      <family val="2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workbookViewId="0" topLeftCell="A2">
      <selection activeCell="G41" sqref="G41:G42"/>
    </sheetView>
  </sheetViews>
  <sheetFormatPr defaultColWidth="9.140625" defaultRowHeight="12.75"/>
  <cols>
    <col min="1" max="1" width="10.7109375" style="2" customWidth="1"/>
    <col min="2" max="2" width="11.140625" style="2" customWidth="1"/>
    <col min="3" max="4" width="12.7109375" style="2" customWidth="1"/>
    <col min="5" max="5" width="11.28125" style="2" customWidth="1"/>
    <col min="6" max="26" width="13.8515625" style="2" customWidth="1"/>
    <col min="27" max="27" width="22.28125" style="3" customWidth="1"/>
    <col min="28" max="16384" width="9.140625" style="2" customWidth="1"/>
  </cols>
  <sheetData>
    <row r="1" spans="1:7" ht="12.75">
      <c r="A1" s="2" t="s">
        <v>11</v>
      </c>
      <c r="G1" s="2" t="s">
        <v>50</v>
      </c>
    </row>
    <row r="2" spans="1:7" ht="12.75">
      <c r="A2" s="17">
        <v>36799</v>
      </c>
      <c r="B2" s="18"/>
      <c r="C2" s="18"/>
      <c r="D2" s="16"/>
      <c r="G2" s="2" t="s">
        <v>28</v>
      </c>
    </row>
    <row r="3" spans="1:4" ht="12.75">
      <c r="A3" s="15"/>
      <c r="B3" s="16" t="s">
        <v>42</v>
      </c>
      <c r="C3" s="16"/>
      <c r="D3" s="16"/>
    </row>
    <row r="4" spans="1:7" ht="12.75">
      <c r="A4" s="2" t="s">
        <v>12</v>
      </c>
      <c r="G4" s="2" t="s">
        <v>29</v>
      </c>
    </row>
    <row r="5" spans="1:14" ht="12.75">
      <c r="A5" s="2" t="s">
        <v>14</v>
      </c>
      <c r="G5" s="2">
        <f>(SQRT(K12^2+K13^2+K19^2)/3)+(SQRT(R12^2+R13^2+R19^2)/3)</f>
        <v>0.015349226569193773</v>
      </c>
      <c r="K5" s="4" t="s">
        <v>32</v>
      </c>
      <c r="L5" s="4"/>
      <c r="M5" s="1">
        <v>-2.131931166908216</v>
      </c>
      <c r="N5" s="4">
        <f>M5*(PI()/180)</f>
        <v>-0.03720921828843315</v>
      </c>
    </row>
    <row r="6" spans="1:14" ht="12.75">
      <c r="A6" s="2" t="s">
        <v>53</v>
      </c>
      <c r="G6" s="2" t="s">
        <v>38</v>
      </c>
      <c r="K6" s="5">
        <f>ABS(R12+R13+R19+R12+R13+R19)/6</f>
        <v>0.01117551192942301</v>
      </c>
      <c r="L6" s="5"/>
      <c r="M6" s="14" t="s">
        <v>41</v>
      </c>
      <c r="N6" s="4">
        <f>STDEV(K12,K13,K19,R12,R13,R19)</f>
        <v>0.015055116917990838</v>
      </c>
    </row>
    <row r="7" ht="12.75">
      <c r="G7" s="2" t="s">
        <v>35</v>
      </c>
    </row>
    <row r="8" spans="7:12" ht="12.75">
      <c r="G8" s="2" t="s">
        <v>36</v>
      </c>
      <c r="K8" s="4"/>
      <c r="L8" s="4"/>
    </row>
    <row r="9" spans="7:12" ht="12.75">
      <c r="G9" s="2" t="s">
        <v>37</v>
      </c>
      <c r="K9" s="4"/>
      <c r="L9" s="4"/>
    </row>
    <row r="10" spans="7:14" ht="12.75">
      <c r="G10" s="2" t="s">
        <v>38</v>
      </c>
      <c r="K10" s="5">
        <f>(X12+X13+X19)/3</f>
        <v>0.04699999999998757</v>
      </c>
      <c r="L10" s="5"/>
      <c r="M10" s="14" t="s">
        <v>41</v>
      </c>
      <c r="N10" s="4">
        <f>STDEV(Y12,Y13,Y19)</f>
        <v>0.013453624047038659</v>
      </c>
    </row>
    <row r="11" spans="1:27" s="3" customFormat="1" ht="38.25">
      <c r="A11" s="6" t="s">
        <v>6</v>
      </c>
      <c r="B11" s="6" t="s">
        <v>5</v>
      </c>
      <c r="C11" s="6" t="s">
        <v>7</v>
      </c>
      <c r="D11" s="6" t="s">
        <v>43</v>
      </c>
      <c r="E11" s="6" t="s">
        <v>13</v>
      </c>
      <c r="F11" s="6" t="s">
        <v>0</v>
      </c>
      <c r="G11" s="6" t="s">
        <v>8</v>
      </c>
      <c r="H11" s="6" t="s">
        <v>30</v>
      </c>
      <c r="I11" s="6" t="s">
        <v>44</v>
      </c>
      <c r="J11" s="6" t="s">
        <v>9</v>
      </c>
      <c r="K11" s="6" t="s">
        <v>33</v>
      </c>
      <c r="L11" s="6" t="s">
        <v>45</v>
      </c>
      <c r="M11" s="6" t="s">
        <v>1</v>
      </c>
      <c r="N11" s="6" t="s">
        <v>21</v>
      </c>
      <c r="O11" s="6" t="s">
        <v>31</v>
      </c>
      <c r="P11" s="6" t="s">
        <v>46</v>
      </c>
      <c r="Q11" s="6" t="s">
        <v>10</v>
      </c>
      <c r="R11" s="6" t="s">
        <v>34</v>
      </c>
      <c r="S11" s="6" t="s">
        <v>47</v>
      </c>
      <c r="T11" s="6" t="s">
        <v>2</v>
      </c>
      <c r="U11" s="6" t="s">
        <v>20</v>
      </c>
      <c r="V11" s="6" t="s">
        <v>39</v>
      </c>
      <c r="W11" s="6" t="s">
        <v>48</v>
      </c>
      <c r="X11" s="6" t="s">
        <v>19</v>
      </c>
      <c r="Y11" s="6" t="s">
        <v>40</v>
      </c>
      <c r="Z11" s="6" t="s">
        <v>49</v>
      </c>
      <c r="AA11" s="6" t="s">
        <v>3</v>
      </c>
    </row>
    <row r="12" spans="1:27" s="13" customFormat="1" ht="12.75">
      <c r="A12" s="10">
        <v>1</v>
      </c>
      <c r="B12" s="10">
        <v>1003</v>
      </c>
      <c r="C12" s="10">
        <v>1</v>
      </c>
      <c r="D12" s="10">
        <v>1000</v>
      </c>
      <c r="E12" s="11">
        <f>360+DEGREES(ATAN((1000-F13)/(1000-M12)))</f>
        <v>290.4934055725155</v>
      </c>
      <c r="F12" s="11">
        <v>780.436</v>
      </c>
      <c r="G12" s="11">
        <v>777.186</v>
      </c>
      <c r="H12" s="10">
        <f>(-(N12-1000)*SIN(phi)+(G12-1000)*COS(phi))+1000</f>
        <v>780.438147972468</v>
      </c>
      <c r="I12">
        <v>777.176</v>
      </c>
      <c r="J12" s="11">
        <f>F12-G12</f>
        <v>3.25</v>
      </c>
      <c r="K12" s="11">
        <f>F12-H12</f>
        <v>-0.0021479724679238643</v>
      </c>
      <c r="L12" s="11">
        <f>G12-I12</f>
        <v>0.009999999999990905</v>
      </c>
      <c r="M12" s="11">
        <v>1091.527</v>
      </c>
      <c r="N12" s="11">
        <v>1083.276</v>
      </c>
      <c r="O12" s="10">
        <f>((N12-1000)*COS(phi)+(G12-1000)*SIN(phi))+1000</f>
        <v>1091.5071795338492</v>
      </c>
      <c r="P12">
        <v>1083.28</v>
      </c>
      <c r="Q12" s="11">
        <f>M12-N12</f>
        <v>8.250999999999976</v>
      </c>
      <c r="R12" s="11">
        <f>M12-O12</f>
        <v>0.01982046615080435</v>
      </c>
      <c r="S12" s="11">
        <f>N12-P12</f>
        <v>-0.0039999999999054126</v>
      </c>
      <c r="T12" s="11">
        <v>973.373</v>
      </c>
      <c r="U12" s="10">
        <v>973.315</v>
      </c>
      <c r="V12" s="11">
        <f>U12+$K$10</f>
        <v>973.3620000000001</v>
      </c>
      <c r="W12">
        <v>973.328</v>
      </c>
      <c r="X12" s="11">
        <f>T12-U12</f>
        <v>0.057999999999992724</v>
      </c>
      <c r="Y12" s="11">
        <f>T12-V12</f>
        <v>0.010999999999967258</v>
      </c>
      <c r="Z12" s="11">
        <f>U12-W12</f>
        <v>-0.012999999999919964</v>
      </c>
      <c r="AA12" s="12"/>
    </row>
    <row r="13" spans="1:27" s="13" customFormat="1" ht="12.75">
      <c r="A13" s="10">
        <v>2</v>
      </c>
      <c r="B13" s="10">
        <v>1004</v>
      </c>
      <c r="C13" s="10" t="s">
        <v>15</v>
      </c>
      <c r="D13" s="10">
        <v>1001</v>
      </c>
      <c r="E13" s="11">
        <f aca="true" t="shared" si="0" ref="E13:E24">360+DEGREES(ATAN((1000-F14)/(1000-M13)))</f>
        <v>304.2023573413935</v>
      </c>
      <c r="F13" s="11">
        <v>755.114</v>
      </c>
      <c r="G13" s="11">
        <v>749.491</v>
      </c>
      <c r="H13" s="10">
        <f aca="true" t="shared" si="1" ref="H13:H24">(-(N13-1000)*SIN(phi)+(G13-1000)*COS(phi))+1000</f>
        <v>755.1294686429308</v>
      </c>
      <c r="I13">
        <v>749.496</v>
      </c>
      <c r="J13" s="11">
        <f aca="true" t="shared" si="2" ref="J13:J24">F13-G13</f>
        <v>5.623000000000047</v>
      </c>
      <c r="K13" s="11">
        <f aca="true" t="shared" si="3" ref="K13:K24">F13-H13</f>
        <v>-0.015468642930727583</v>
      </c>
      <c r="L13" s="11">
        <f>G13-I13</f>
        <v>-0.0049999999999954525</v>
      </c>
      <c r="M13" s="11">
        <v>1156.147</v>
      </c>
      <c r="N13" s="11">
        <v>1146.908</v>
      </c>
      <c r="O13" s="10">
        <f aca="true" t="shared" si="4" ref="O13:O24">((N13-1000)*COS(phi)+(G13-1000)*SIN(phi))+1000</f>
        <v>1156.1254060616227</v>
      </c>
      <c r="P13">
        <v>1146.919</v>
      </c>
      <c r="Q13" s="11">
        <f aca="true" t="shared" si="5" ref="Q13:Q24">M13-N13</f>
        <v>9.239000000000033</v>
      </c>
      <c r="R13" s="11">
        <f aca="true" t="shared" si="6" ref="R13:R24">M13-O13</f>
        <v>0.021593938377236555</v>
      </c>
      <c r="S13" s="11">
        <f>N13-P13</f>
        <v>-0.011000000000194632</v>
      </c>
      <c r="T13" s="11">
        <v>973.313</v>
      </c>
      <c r="U13" s="10">
        <v>973.281</v>
      </c>
      <c r="V13" s="11">
        <f aca="true" t="shared" si="7" ref="V13:V24">U13+$K$10</f>
        <v>973.328</v>
      </c>
      <c r="W13">
        <v>973.304</v>
      </c>
      <c r="X13" s="11">
        <f>T13-U13</f>
        <v>0.03200000000003911</v>
      </c>
      <c r="Y13" s="11">
        <f aca="true" t="shared" si="8" ref="Y13:Y24">T13-V13</f>
        <v>-0.014999999999986358</v>
      </c>
      <c r="Z13" s="11">
        <f>U13-W13</f>
        <v>-0.023000000000024556</v>
      </c>
      <c r="AA13" s="12"/>
    </row>
    <row r="14" spans="1:27" ht="12.75">
      <c r="A14" s="7">
        <v>5</v>
      </c>
      <c r="B14" s="7">
        <v>1006</v>
      </c>
      <c r="C14" s="7" t="s">
        <v>22</v>
      </c>
      <c r="D14" s="7">
        <v>1002</v>
      </c>
      <c r="E14" s="8">
        <f t="shared" si="0"/>
        <v>309.5229908394394</v>
      </c>
      <c r="F14" s="8">
        <v>770.257</v>
      </c>
      <c r="G14" s="8">
        <v>763.033</v>
      </c>
      <c r="H14" s="9">
        <f t="shared" si="1"/>
        <v>770.2205784055764</v>
      </c>
      <c r="I14">
        <v>763.049</v>
      </c>
      <c r="J14" s="8">
        <f t="shared" si="2"/>
        <v>7.223999999999933</v>
      </c>
      <c r="K14" s="8">
        <f t="shared" si="3"/>
        <v>0.03642159442358661</v>
      </c>
      <c r="L14" s="11">
        <f>G14-I14</f>
        <v>-0.01599999999996271</v>
      </c>
      <c r="M14" s="8">
        <v>1197.51</v>
      </c>
      <c r="N14" s="8">
        <v>1188.802</v>
      </c>
      <c r="O14" s="9">
        <f t="shared" si="4"/>
        <v>1197.4866367750792</v>
      </c>
      <c r="P14">
        <v>1188.812</v>
      </c>
      <c r="Q14" s="8">
        <f t="shared" si="5"/>
        <v>8.708000000000084</v>
      </c>
      <c r="R14" s="8">
        <f t="shared" si="6"/>
        <v>0.023363224920785797</v>
      </c>
      <c r="S14" s="11">
        <f>N14-P14</f>
        <v>-0.009999999999990905</v>
      </c>
      <c r="T14" s="8">
        <v>981.346</v>
      </c>
      <c r="U14" s="7">
        <v>981.302</v>
      </c>
      <c r="V14" s="8">
        <f t="shared" si="7"/>
        <v>981.349</v>
      </c>
      <c r="W14">
        <v>981.293</v>
      </c>
      <c r="X14" s="8">
        <f>T14-U14</f>
        <v>0.04399999999998272</v>
      </c>
      <c r="Y14" s="8">
        <f t="shared" si="8"/>
        <v>-0.0030000000000427463</v>
      </c>
      <c r="Z14" s="11">
        <f>U14-W14</f>
        <v>0.009000000000014552</v>
      </c>
      <c r="AA14" s="6"/>
    </row>
    <row r="15" spans="1:27" ht="12.75">
      <c r="A15" s="7">
        <v>8</v>
      </c>
      <c r="B15" s="7">
        <v>1008</v>
      </c>
      <c r="C15" s="7">
        <v>5</v>
      </c>
      <c r="D15" s="7">
        <v>1003</v>
      </c>
      <c r="E15" s="8">
        <f t="shared" si="0"/>
        <v>320.290543846249</v>
      </c>
      <c r="F15" s="8">
        <v>760.597</v>
      </c>
      <c r="G15" s="8">
        <v>752.174</v>
      </c>
      <c r="H15" s="9">
        <f t="shared" si="1"/>
        <v>760.5567622212243</v>
      </c>
      <c r="I15">
        <v>752.193</v>
      </c>
      <c r="J15" s="8">
        <f t="shared" si="2"/>
        <v>8.423000000000002</v>
      </c>
      <c r="K15" s="8">
        <f t="shared" si="3"/>
        <v>0.04023777877569046</v>
      </c>
      <c r="L15" s="11">
        <f>G15-I15</f>
        <v>-0.019000000000005457</v>
      </c>
      <c r="M15" s="8">
        <v>1229.816</v>
      </c>
      <c r="N15" s="8">
        <v>1220.728</v>
      </c>
      <c r="O15" s="9">
        <f t="shared" si="4"/>
        <v>1229.794499808017</v>
      </c>
      <c r="P15">
        <v>1220.75</v>
      </c>
      <c r="Q15" s="8">
        <f t="shared" si="5"/>
        <v>9.087999999999965</v>
      </c>
      <c r="R15" s="8">
        <f t="shared" si="6"/>
        <v>0.021500191983022887</v>
      </c>
      <c r="S15" s="11">
        <f>N15-P15</f>
        <v>-0.021999999999934516</v>
      </c>
      <c r="T15" s="8">
        <v>993.812</v>
      </c>
      <c r="U15" s="7">
        <v>993.776</v>
      </c>
      <c r="V15" s="8">
        <f t="shared" si="7"/>
        <v>993.823</v>
      </c>
      <c r="W15">
        <v>993.769</v>
      </c>
      <c r="X15" s="8">
        <f>T15-U15</f>
        <v>0.03600000000005821</v>
      </c>
      <c r="Y15" s="8">
        <f t="shared" si="8"/>
        <v>-0.010999999999967258</v>
      </c>
      <c r="Z15" s="11">
        <f>U15-W15</f>
        <v>0.006999999999948159</v>
      </c>
      <c r="AA15" s="6"/>
    </row>
    <row r="16" spans="1:27" ht="12.75">
      <c r="A16" s="7">
        <v>15</v>
      </c>
      <c r="B16" s="7">
        <v>1010</v>
      </c>
      <c r="C16" s="7" t="s">
        <v>24</v>
      </c>
      <c r="D16" s="7"/>
      <c r="E16" s="8">
        <f t="shared" si="0"/>
        <v>343.60743592755375</v>
      </c>
      <c r="F16" s="8">
        <v>809.139</v>
      </c>
      <c r="G16" s="8"/>
      <c r="H16" s="4"/>
      <c r="I16" s="4"/>
      <c r="K16" s="4"/>
      <c r="L16" s="11"/>
      <c r="M16" s="8">
        <v>2008.427</v>
      </c>
      <c r="N16" s="8"/>
      <c r="O16" s="4"/>
      <c r="P16" s="4"/>
      <c r="R16" s="4"/>
      <c r="S16" s="11"/>
      <c r="T16" s="8">
        <v>1158.16</v>
      </c>
      <c r="U16" s="7"/>
      <c r="V16" s="8"/>
      <c r="W16" s="19"/>
      <c r="Y16" s="8"/>
      <c r="Z16" s="11"/>
      <c r="AA16" s="6"/>
    </row>
    <row r="17" spans="1:26" ht="12.75">
      <c r="A17" s="7">
        <v>25</v>
      </c>
      <c r="B17" s="7">
        <v>1011</v>
      </c>
      <c r="C17" s="7">
        <v>6</v>
      </c>
      <c r="D17" s="7">
        <v>1004</v>
      </c>
      <c r="E17" s="8">
        <f t="shared" si="0"/>
        <v>324.4542196862868</v>
      </c>
      <c r="F17" s="8">
        <v>703.346</v>
      </c>
      <c r="G17" s="8">
        <v>693.482</v>
      </c>
      <c r="H17" s="9">
        <f t="shared" si="1"/>
        <v>703.3273820162087</v>
      </c>
      <c r="I17">
        <v>693.471</v>
      </c>
      <c r="J17" s="8">
        <f t="shared" si="2"/>
        <v>9.864000000000033</v>
      </c>
      <c r="K17" s="8">
        <f t="shared" si="3"/>
        <v>0.018617983791273218</v>
      </c>
      <c r="L17" s="11">
        <f aca="true" t="shared" si="9" ref="L17:L24">G17-I17</f>
        <v>0.010999999999967258</v>
      </c>
      <c r="M17" s="8">
        <v>1270.213</v>
      </c>
      <c r="N17" s="8">
        <v>1258.953</v>
      </c>
      <c r="O17" s="9">
        <f t="shared" si="4"/>
        <v>1270.1764206433334</v>
      </c>
      <c r="P17">
        <v>1258.961</v>
      </c>
      <c r="Q17" s="8">
        <f t="shared" si="5"/>
        <v>11.259999999999991</v>
      </c>
      <c r="R17" s="8">
        <f t="shared" si="6"/>
        <v>0.036579356666607055</v>
      </c>
      <c r="S17" s="11">
        <f aca="true" t="shared" si="10" ref="S17:S24">N17-P17</f>
        <v>-0.008000000000038199</v>
      </c>
      <c r="T17" s="8">
        <v>1001.185</v>
      </c>
      <c r="U17" s="7">
        <v>1001.139</v>
      </c>
      <c r="V17" s="8">
        <f t="shared" si="7"/>
        <v>1001.186</v>
      </c>
      <c r="W17">
        <v>1001.134</v>
      </c>
      <c r="X17" s="8">
        <f>T17-U17</f>
        <v>0.045999999999935426</v>
      </c>
      <c r="Y17" s="8">
        <f t="shared" si="8"/>
        <v>-0.00100000000009004</v>
      </c>
      <c r="Z17" s="11">
        <f aca="true" t="shared" si="11" ref="Z13:Z24">U17-W17</f>
        <v>0.0049999999999954525</v>
      </c>
    </row>
    <row r="18" spans="1:27" ht="25.5">
      <c r="A18" s="7">
        <v>13</v>
      </c>
      <c r="B18" s="7">
        <v>1012</v>
      </c>
      <c r="C18" s="7" t="s">
        <v>27</v>
      </c>
      <c r="D18" s="7">
        <v>1010</v>
      </c>
      <c r="E18" s="8">
        <f t="shared" si="0"/>
        <v>349.3004612318229</v>
      </c>
      <c r="F18" s="8">
        <v>806.933</v>
      </c>
      <c r="G18" s="8"/>
      <c r="H18" s="4"/>
      <c r="I18">
        <v>769.044</v>
      </c>
      <c r="K18" s="4"/>
      <c r="L18" s="11"/>
      <c r="M18" s="8">
        <v>2022.903</v>
      </c>
      <c r="N18" s="8"/>
      <c r="O18" s="4"/>
      <c r="P18">
        <v>2015.035</v>
      </c>
      <c r="R18" s="4"/>
      <c r="S18" s="11"/>
      <c r="T18" s="8">
        <v>1168.076</v>
      </c>
      <c r="U18" s="7"/>
      <c r="V18" s="8"/>
      <c r="W18">
        <v>1168.03</v>
      </c>
      <c r="Y18" s="8"/>
      <c r="Z18" s="11"/>
      <c r="AA18" s="6" t="s">
        <v>4</v>
      </c>
    </row>
    <row r="19" spans="1:27" s="13" customFormat="1" ht="63.75">
      <c r="A19" s="10">
        <v>12</v>
      </c>
      <c r="B19" s="10">
        <v>1013</v>
      </c>
      <c r="C19" s="10">
        <v>11</v>
      </c>
      <c r="D19" s="10">
        <v>1009</v>
      </c>
      <c r="E19" s="11">
        <f t="shared" si="0"/>
        <v>350.9787421659172</v>
      </c>
      <c r="F19" s="11">
        <v>806.729</v>
      </c>
      <c r="G19" s="11">
        <v>768.806</v>
      </c>
      <c r="H19" s="10">
        <f t="shared" si="1"/>
        <v>806.7305484637986</v>
      </c>
      <c r="I19">
        <v>768.876</v>
      </c>
      <c r="J19" s="11">
        <f t="shared" si="2"/>
        <v>37.923</v>
      </c>
      <c r="K19" s="11">
        <f t="shared" si="3"/>
        <v>-0.0015484637985991867</v>
      </c>
      <c r="L19" s="11">
        <f t="shared" si="9"/>
        <v>-0.06999999999993634</v>
      </c>
      <c r="M19" s="11">
        <v>2023.048</v>
      </c>
      <c r="N19" s="11">
        <v>2015.158</v>
      </c>
      <c r="O19" s="10">
        <f t="shared" si="4"/>
        <v>2023.0558878687398</v>
      </c>
      <c r="P19">
        <v>2015.189</v>
      </c>
      <c r="Q19" s="11">
        <f t="shared" si="5"/>
        <v>7.8900000000001</v>
      </c>
      <c r="R19" s="11">
        <f t="shared" si="6"/>
        <v>-0.007887868739771875</v>
      </c>
      <c r="S19" s="11">
        <f t="shared" si="10"/>
        <v>-0.031000000000176442</v>
      </c>
      <c r="T19" s="11">
        <v>1168.047</v>
      </c>
      <c r="U19" s="10">
        <v>1167.996</v>
      </c>
      <c r="V19" s="11">
        <f t="shared" si="7"/>
        <v>1168.0430000000001</v>
      </c>
      <c r="W19">
        <v>1167.954</v>
      </c>
      <c r="X19" s="11">
        <f aca="true" t="shared" si="12" ref="X19:X24">T19-U19</f>
        <v>0.05099999999993088</v>
      </c>
      <c r="Y19" s="11">
        <f t="shared" si="8"/>
        <v>0.0039999999999054126</v>
      </c>
      <c r="Z19" s="11">
        <f t="shared" si="11"/>
        <v>0.0420000000001437</v>
      </c>
      <c r="AA19" s="12" t="s">
        <v>52</v>
      </c>
    </row>
    <row r="20" spans="1:27" ht="12.75">
      <c r="A20" s="7">
        <v>18</v>
      </c>
      <c r="B20" s="7">
        <v>1016</v>
      </c>
      <c r="C20" s="7">
        <v>10</v>
      </c>
      <c r="D20" s="7" t="s">
        <v>51</v>
      </c>
      <c r="E20" s="8">
        <f t="shared" si="0"/>
        <v>335.9978448171705</v>
      </c>
      <c r="F20" s="8">
        <v>837.576</v>
      </c>
      <c r="G20" s="8">
        <v>810.36</v>
      </c>
      <c r="H20" s="9">
        <f t="shared" si="1"/>
        <v>837.5026078013055</v>
      </c>
      <c r="I20" s="9"/>
      <c r="J20" s="8">
        <f t="shared" si="2"/>
        <v>27.216000000000008</v>
      </c>
      <c r="K20" s="8">
        <f t="shared" si="3"/>
        <v>0.07339219869447788</v>
      </c>
      <c r="L20" s="11"/>
      <c r="M20" s="8">
        <v>1732.601</v>
      </c>
      <c r="N20" s="8">
        <v>1726.099</v>
      </c>
      <c r="O20" s="9">
        <f t="shared" si="4"/>
        <v>1732.6511345310423</v>
      </c>
      <c r="P20" s="9"/>
      <c r="Q20" s="8">
        <f t="shared" si="5"/>
        <v>6.50200000000018</v>
      </c>
      <c r="R20" s="8">
        <f t="shared" si="6"/>
        <v>-0.05013453104220389</v>
      </c>
      <c r="S20" s="11"/>
      <c r="T20" s="8">
        <v>1109.79</v>
      </c>
      <c r="U20" s="7">
        <v>1109.742</v>
      </c>
      <c r="V20" s="8">
        <f t="shared" si="7"/>
        <v>1109.789</v>
      </c>
      <c r="W20" s="8"/>
      <c r="X20" s="8">
        <f t="shared" si="12"/>
        <v>0.04800000000000182</v>
      </c>
      <c r="Y20" s="8">
        <f t="shared" si="8"/>
        <v>0.0009999999999763531</v>
      </c>
      <c r="Z20" s="11"/>
      <c r="AA20" s="6"/>
    </row>
    <row r="21" spans="1:27" ht="12.75">
      <c r="A21" s="7">
        <v>27</v>
      </c>
      <c r="B21" s="7">
        <v>1018</v>
      </c>
      <c r="C21" s="7">
        <v>7</v>
      </c>
      <c r="D21" s="7">
        <v>1008</v>
      </c>
      <c r="E21" s="8">
        <f t="shared" si="0"/>
        <v>327.0882852100691</v>
      </c>
      <c r="F21" s="8">
        <v>673.792</v>
      </c>
      <c r="G21" s="8">
        <v>658.426</v>
      </c>
      <c r="H21" s="9">
        <f t="shared" si="1"/>
        <v>673.7375789411999</v>
      </c>
      <c r="I21">
        <v>658.399</v>
      </c>
      <c r="J21" s="8">
        <f t="shared" si="2"/>
        <v>15.365999999999985</v>
      </c>
      <c r="K21" s="8">
        <f t="shared" si="3"/>
        <v>0.054421058800130595</v>
      </c>
      <c r="L21" s="11">
        <f t="shared" si="9"/>
        <v>0.027000000000043656</v>
      </c>
      <c r="M21" s="8">
        <v>1417.704</v>
      </c>
      <c r="N21" s="8">
        <v>1405.239</v>
      </c>
      <c r="O21" s="9">
        <f t="shared" si="4"/>
        <v>1417.665269326826</v>
      </c>
      <c r="P21">
        <v>1405.225</v>
      </c>
      <c r="Q21" s="8">
        <f t="shared" si="5"/>
        <v>12.464999999999918</v>
      </c>
      <c r="R21" s="8">
        <f t="shared" si="6"/>
        <v>0.03873067317385903</v>
      </c>
      <c r="S21" s="11">
        <f t="shared" si="10"/>
        <v>0.014000000000123691</v>
      </c>
      <c r="T21" s="8">
        <v>1024.806</v>
      </c>
      <c r="U21" s="7">
        <v>1024.743</v>
      </c>
      <c r="V21" s="8">
        <f t="shared" si="7"/>
        <v>1024.79</v>
      </c>
      <c r="W21">
        <v>1024.745</v>
      </c>
      <c r="X21" s="8">
        <f t="shared" si="12"/>
        <v>0.06300000000010186</v>
      </c>
      <c r="Y21" s="8">
        <f t="shared" si="8"/>
        <v>0.016000000000076398</v>
      </c>
      <c r="Z21" s="11">
        <f t="shared" si="11"/>
        <v>-0.0019999999999527063</v>
      </c>
      <c r="AA21" s="6"/>
    </row>
    <row r="22" spans="1:27" ht="12.75">
      <c r="A22" s="7">
        <v>28</v>
      </c>
      <c r="B22" s="7">
        <v>1020</v>
      </c>
      <c r="C22" s="7" t="s">
        <v>22</v>
      </c>
      <c r="D22" s="7">
        <v>1007</v>
      </c>
      <c r="E22" s="8">
        <f t="shared" si="0"/>
        <v>331.60612621119924</v>
      </c>
      <c r="F22" s="8">
        <v>729.654</v>
      </c>
      <c r="G22" s="8">
        <v>713.981</v>
      </c>
      <c r="H22" s="9">
        <f t="shared" si="1"/>
        <v>729.6027690389644</v>
      </c>
      <c r="I22">
        <v>713.982</v>
      </c>
      <c r="J22" s="8">
        <f t="shared" si="2"/>
        <v>15.673000000000002</v>
      </c>
      <c r="K22" s="8">
        <f t="shared" si="3"/>
        <v>0.051230961035571454</v>
      </c>
      <c r="L22" s="11">
        <f t="shared" si="9"/>
        <v>-0.0009999999999763531</v>
      </c>
      <c r="M22" s="8">
        <v>1425.002</v>
      </c>
      <c r="N22" s="8">
        <v>1414.611</v>
      </c>
      <c r="O22" s="9">
        <f t="shared" si="4"/>
        <v>1424.9641010374928</v>
      </c>
      <c r="P22">
        <v>1414.616</v>
      </c>
      <c r="Q22" s="8">
        <f t="shared" si="5"/>
        <v>10.390999999999849</v>
      </c>
      <c r="R22" s="8">
        <f t="shared" si="6"/>
        <v>0.03789896250714264</v>
      </c>
      <c r="S22" s="11">
        <f t="shared" si="10"/>
        <v>-0.004999999999881766</v>
      </c>
      <c r="T22" s="8">
        <v>1026.901</v>
      </c>
      <c r="U22" s="7">
        <v>1026.838</v>
      </c>
      <c r="V22" s="8">
        <f t="shared" si="7"/>
        <v>1026.885</v>
      </c>
      <c r="W22">
        <v>1026.848</v>
      </c>
      <c r="X22" s="8">
        <f t="shared" si="12"/>
        <v>0.06300000000010186</v>
      </c>
      <c r="Y22" s="8">
        <f t="shared" si="8"/>
        <v>0.016000000000076398</v>
      </c>
      <c r="Z22" s="11">
        <f t="shared" si="11"/>
        <v>-0.009999999999990905</v>
      </c>
      <c r="AA22" s="6"/>
    </row>
    <row r="23" spans="1:27" ht="12.75">
      <c r="A23" s="7">
        <v>10</v>
      </c>
      <c r="B23" s="7">
        <v>1021</v>
      </c>
      <c r="C23" s="7">
        <v>8</v>
      </c>
      <c r="D23" s="7">
        <v>1006</v>
      </c>
      <c r="E23" s="8">
        <f t="shared" si="0"/>
        <v>335.17568232613763</v>
      </c>
      <c r="F23" s="8">
        <v>770.261</v>
      </c>
      <c r="G23" s="8">
        <v>754.922</v>
      </c>
      <c r="H23" s="9">
        <f t="shared" si="1"/>
        <v>770.2278694801334</v>
      </c>
      <c r="I23">
        <v>754.946</v>
      </c>
      <c r="J23" s="8">
        <f t="shared" si="2"/>
        <v>15.338999999999942</v>
      </c>
      <c r="K23" s="8">
        <f t="shared" si="3"/>
        <v>0.033130519866517716</v>
      </c>
      <c r="L23" s="11">
        <f t="shared" si="9"/>
        <v>-0.02400000000000091</v>
      </c>
      <c r="M23" s="8">
        <v>1415.727</v>
      </c>
      <c r="N23" s="8">
        <v>1406.881</v>
      </c>
      <c r="O23" s="9">
        <f t="shared" si="4"/>
        <v>1415.7164205096565</v>
      </c>
      <c r="P23">
        <v>1406.879</v>
      </c>
      <c r="Q23" s="8">
        <f t="shared" si="5"/>
        <v>8.846000000000004</v>
      </c>
      <c r="R23" s="8">
        <f t="shared" si="6"/>
        <v>0.010579490343616271</v>
      </c>
      <c r="S23" s="11">
        <f t="shared" si="10"/>
        <v>0.00200000000018008</v>
      </c>
      <c r="T23" s="8">
        <v>1026.963</v>
      </c>
      <c r="U23" s="7">
        <v>1026.905</v>
      </c>
      <c r="V23" s="8">
        <f t="shared" si="7"/>
        <v>1026.952</v>
      </c>
      <c r="W23">
        <v>1026.907</v>
      </c>
      <c r="X23" s="8">
        <f t="shared" si="12"/>
        <v>0.057999999999992724</v>
      </c>
      <c r="Y23" s="8">
        <f t="shared" si="8"/>
        <v>0.010999999999967258</v>
      </c>
      <c r="Z23" s="11">
        <f t="shared" si="11"/>
        <v>-0.0019999999999527063</v>
      </c>
      <c r="AA23" s="6"/>
    </row>
    <row r="24" spans="1:27" ht="12.75">
      <c r="A24" s="7">
        <v>19</v>
      </c>
      <c r="B24" s="7">
        <v>1022</v>
      </c>
      <c r="C24" s="7">
        <v>9</v>
      </c>
      <c r="D24" s="7">
        <v>1005</v>
      </c>
      <c r="E24" s="8">
        <f t="shared" si="0"/>
        <v>292.24416886318306</v>
      </c>
      <c r="F24" s="8">
        <v>807.693</v>
      </c>
      <c r="G24" s="8">
        <v>792.582</v>
      </c>
      <c r="H24" s="9">
        <f t="shared" si="1"/>
        <v>807.6616624608707</v>
      </c>
      <c r="I24">
        <v>792.594</v>
      </c>
      <c r="J24" s="8">
        <f t="shared" si="2"/>
        <v>15.11099999999999</v>
      </c>
      <c r="K24" s="8">
        <f t="shared" si="3"/>
        <v>0.031337539129253855</v>
      </c>
      <c r="L24" s="11">
        <f t="shared" si="9"/>
        <v>-0.012000000000057298</v>
      </c>
      <c r="M24" s="8">
        <v>1408.992</v>
      </c>
      <c r="N24" s="8">
        <v>1401.501</v>
      </c>
      <c r="O24" s="9">
        <f t="shared" si="4"/>
        <v>1408.9391686274182</v>
      </c>
      <c r="P24">
        <v>1401.524</v>
      </c>
      <c r="Q24" s="8">
        <f t="shared" si="5"/>
        <v>7.4909999999999854</v>
      </c>
      <c r="R24" s="8">
        <f t="shared" si="6"/>
        <v>0.05283137258174975</v>
      </c>
      <c r="S24" s="11">
        <f t="shared" si="10"/>
        <v>-0.02299999999991087</v>
      </c>
      <c r="T24" s="8">
        <v>1026.788</v>
      </c>
      <c r="U24" s="7">
        <v>1026.735</v>
      </c>
      <c r="V24" s="8">
        <f t="shared" si="7"/>
        <v>1026.782</v>
      </c>
      <c r="W24">
        <v>1026.734</v>
      </c>
      <c r="X24" s="8">
        <f t="shared" si="12"/>
        <v>0.05300000000011096</v>
      </c>
      <c r="Y24" s="8">
        <f t="shared" si="8"/>
        <v>0.0060000000000854925</v>
      </c>
      <c r="Z24" s="11">
        <f t="shared" si="11"/>
        <v>0.0009999999999763531</v>
      </c>
      <c r="AA24" s="6"/>
    </row>
    <row r="25" spans="1:2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6"/>
    </row>
    <row r="26" ht="12.75">
      <c r="A26" s="2" t="s">
        <v>16</v>
      </c>
    </row>
    <row r="27" ht="12.75">
      <c r="A27" s="2" t="s">
        <v>17</v>
      </c>
    </row>
    <row r="28" ht="12.75">
      <c r="A28" s="2" t="s">
        <v>18</v>
      </c>
    </row>
    <row r="30" ht="12.75">
      <c r="A30" s="2" t="s">
        <v>23</v>
      </c>
    </row>
    <row r="31" ht="12.75">
      <c r="A31" s="2" t="s">
        <v>25</v>
      </c>
    </row>
    <row r="32" spans="1:12" ht="12.75">
      <c r="A32" s="2" t="s">
        <v>26</v>
      </c>
      <c r="G32"/>
      <c r="H32"/>
      <c r="I32"/>
      <c r="J32"/>
      <c r="K32"/>
      <c r="L32"/>
    </row>
    <row r="33" spans="7:12" ht="12.75">
      <c r="G33"/>
      <c r="I33"/>
      <c r="L33"/>
    </row>
    <row r="34" spans="7:12" ht="12.75">
      <c r="G34"/>
      <c r="I34"/>
      <c r="L34"/>
    </row>
    <row r="35" spans="7:12" ht="12.75">
      <c r="G35"/>
      <c r="I35"/>
      <c r="L35"/>
    </row>
    <row r="36" spans="7:12" ht="12.75">
      <c r="G36"/>
      <c r="I36"/>
      <c r="L36"/>
    </row>
    <row r="37" spans="7:12" ht="12.75">
      <c r="G37"/>
      <c r="I37"/>
      <c r="L37"/>
    </row>
    <row r="38" spans="7:12" ht="12.75">
      <c r="G38"/>
      <c r="I38"/>
      <c r="L38"/>
    </row>
    <row r="39" spans="7:12" ht="12.75">
      <c r="G39"/>
      <c r="I39"/>
      <c r="L39"/>
    </row>
    <row r="40" spans="7:12" ht="12.75">
      <c r="G40"/>
      <c r="I40"/>
      <c r="L40"/>
    </row>
    <row r="41" spans="7:12" ht="12.75">
      <c r="G41"/>
      <c r="I41"/>
      <c r="L41"/>
    </row>
    <row r="42" spans="7:12" ht="12.75">
      <c r="G42"/>
      <c r="I42"/>
      <c r="L42"/>
    </row>
  </sheetData>
  <mergeCells count="1">
    <mergeCell ref="A2:C2"/>
  </mergeCells>
  <printOptions gridLines="1" horizontalCentered="1" verticalCentered="1"/>
  <pageMargins left="0.75" right="0.75" top="1" bottom="1" header="0.5" footer="0.5"/>
  <pageSetup fitToWidth="2" fitToHeight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Geology,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Arrowsmith</dc:creator>
  <cp:keywords/>
  <dc:description/>
  <cp:lastModifiedBy>ramon</cp:lastModifiedBy>
  <cp:lastPrinted>2002-11-21T23:13:24Z</cp:lastPrinted>
  <dcterms:created xsi:type="dcterms:W3CDTF">2000-09-29T23:57:23Z</dcterms:created>
  <dcterms:modified xsi:type="dcterms:W3CDTF">2002-11-22T01:44:57Z</dcterms:modified>
  <cp:category/>
  <cp:version/>
  <cp:contentType/>
  <cp:contentStatus/>
</cp:coreProperties>
</file>